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.sharepoint.com/teams/HI-BusinessSystemsTeam/Shared Documents/508/2024-03-28 Reconciliation Instructions Carrier Letter/"/>
    </mc:Choice>
  </mc:AlternateContent>
  <xr:revisionPtr revIDLastSave="0" documentId="8_{F8FEA28B-5CBE-4EAB-98CE-6600B504DCE7}" xr6:coauthVersionLast="47" xr6:coauthVersionMax="47" xr10:uidLastSave="{00000000-0000-0000-0000-000000000000}"/>
  <bookViews>
    <workbookView xWindow="-96" yWindow="-96" windowWidth="23232" windowHeight="12432" tabRatio="706" firstSheet="2" activeTab="5" xr2:uid="{00000000-000D-0000-FFFF-FFFF00000000}"/>
  </bookViews>
  <sheets>
    <sheet name="Attachment III" sheetId="1" r:id="rId1"/>
    <sheet name="Backup Line 1 Form - TCR &amp; CRC" sheetId="2" r:id="rId2"/>
    <sheet name="Backup Line 1 Form - ACR" sheetId="3" r:id="rId3"/>
    <sheet name="SSSG Comparison" sheetId="7" r:id="rId4"/>
    <sheet name="Special Benefits Form" sheetId="4" r:id="rId5"/>
    <sheet name="Medicare Loading Form" sheetId="5" r:id="rId6"/>
    <sheet name="Brochure Printing Cost Form" sheetId="6" r:id="rId7"/>
  </sheets>
  <definedNames>
    <definedName name="year">'Attachment III'!$B$8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6" l="1"/>
  <c r="B19" i="6"/>
  <c r="B9" i="5"/>
  <c r="F8" i="5"/>
  <c r="F7" i="5"/>
  <c r="F6" i="5"/>
  <c r="F5" i="5"/>
  <c r="F9" i="5" l="1"/>
  <c r="B12" i="5" s="1"/>
  <c r="B14" i="1" l="1"/>
  <c r="B17" i="1" s="1"/>
  <c r="C14" i="1"/>
  <c r="C17" i="1" s="1"/>
  <c r="A19" i="1"/>
  <c r="A22" i="1"/>
  <c r="A23" i="1"/>
  <c r="A25" i="1"/>
  <c r="E10" i="6"/>
  <c r="E13" i="6"/>
  <c r="E12" i="6"/>
  <c r="E11" i="6"/>
  <c r="C18" i="1" l="1"/>
  <c r="C19" i="1" s="1"/>
  <c r="C22" i="1" s="1"/>
  <c r="C24" i="1" s="1"/>
  <c r="C26" i="1" s="1"/>
  <c r="B18" i="1"/>
  <c r="B19" i="1" s="1"/>
  <c r="B22" i="1" s="1"/>
  <c r="B24" i="1" s="1"/>
  <c r="B26" i="1" s="1"/>
  <c r="E14" i="6"/>
  <c r="A3" i="4" l="1"/>
  <c r="A4" i="4"/>
  <c r="A2" i="4"/>
  <c r="A3" i="1" l="1"/>
  <c r="D10" i="6"/>
  <c r="D11" i="6" l="1"/>
  <c r="D12" i="6"/>
  <c r="D13" i="6"/>
  <c r="A11" i="1" l="1"/>
  <c r="D14" i="1" l="1"/>
  <c r="D17" i="1" s="1"/>
  <c r="D18" i="1" l="1"/>
  <c r="D19" i="1" s="1"/>
  <c r="D22" i="1" s="1"/>
  <c r="D24" i="1" s="1"/>
  <c r="D26" i="1" s="1"/>
  <c r="B29" i="1" s="1"/>
  <c r="B32" i="1" s="1"/>
</calcChain>
</file>

<file path=xl/sharedStrings.xml><?xml version="1.0" encoding="utf-8"?>
<sst xmlns="http://schemas.openxmlformats.org/spreadsheetml/2006/main" count="137" uniqueCount="122">
  <si>
    <t>13. Total Amount Due Carrier/(FEHB)</t>
  </si>
  <si>
    <t xml:space="preserve">12. Brochure Printing Costs </t>
  </si>
  <si>
    <t>11. Outstanding Amount Due  Carrier/(FEHB)</t>
  </si>
  <si>
    <t>10. Subtotal Amount Due Carrier/(FEHB)</t>
  </si>
  <si>
    <t>9. Payment Due Carrier/(FEHB)</t>
  </si>
  <si>
    <t>4e. Premium Underpayment Loading [(4c)x(4d)]</t>
  </si>
  <si>
    <t>4d. FEIO Approved Premium Underpayment Percentage</t>
  </si>
  <si>
    <t>4c. Subtotal</t>
  </si>
  <si>
    <t>3. FEHB Rates Plus Special Loadings</t>
  </si>
  <si>
    <t>FAMILY</t>
  </si>
  <si>
    <t>SELF+1</t>
  </si>
  <si>
    <t>SELF</t>
  </si>
  <si>
    <t>CODE</t>
  </si>
  <si>
    <t>STATE</t>
  </si>
  <si>
    <t>Beginning Capitation Rates</t>
  </si>
  <si>
    <t>Age/Sex Factor</t>
  </si>
  <si>
    <t>Total Discount Factor</t>
  </si>
  <si>
    <t>Percentage of Self Contracts</t>
  </si>
  <si>
    <t>Percentage of Family Contracts</t>
  </si>
  <si>
    <t>Percentage of Self + 1 Contracts</t>
  </si>
  <si>
    <t>Average Family Size</t>
  </si>
  <si>
    <t>1st Level Step-Up Factor (Self/Capitation)</t>
  </si>
  <si>
    <t>Self+1/Self Ratio</t>
  </si>
  <si>
    <t>Family/Self Ratio</t>
  </si>
  <si>
    <t xml:space="preserve">Self Rates </t>
  </si>
  <si>
    <t>Self+1 Rates</t>
  </si>
  <si>
    <t>Family Rates</t>
  </si>
  <si>
    <t>Experience Period</t>
  </si>
  <si>
    <t>Total Paid Claims (before any COB)</t>
  </si>
  <si>
    <t>Total COB (including CMS)</t>
  </si>
  <si>
    <t>Annual Trend</t>
  </si>
  <si>
    <t>Total Trend from Experience Period</t>
  </si>
  <si>
    <t>Expected Claims</t>
  </si>
  <si>
    <t>Total Expected Claims + Admin + Profit</t>
  </si>
  <si>
    <t>Members</t>
  </si>
  <si>
    <t>Per Member Rates</t>
  </si>
  <si>
    <t>Benefit</t>
  </si>
  <si>
    <t>Derivation</t>
  </si>
  <si>
    <t>Cost/Member</t>
  </si>
  <si>
    <t>Self Rates</t>
  </si>
  <si>
    <t>Ex. $10/$20/$45 Rx Benefit</t>
  </si>
  <si>
    <t xml:space="preserve">Comm. Rated Benefit See State Filing </t>
  </si>
  <si>
    <t>$45.93 PMPM</t>
  </si>
  <si>
    <t>$48.34 (Rates are Self Rates times Family Ratio of 1.9)</t>
  </si>
  <si>
    <t>$58.51 (Rates are Self Rates times Family Ratio of 2.3)</t>
  </si>
  <si>
    <t>Ex. $20 Urgent Care</t>
  </si>
  <si>
    <t>Capitation Rate (303.75)*.008 see attached backup derivation of .008</t>
  </si>
  <si>
    <t>$4.39 PMPM</t>
  </si>
  <si>
    <t>(a)</t>
  </si>
  <si>
    <t>(b)</t>
  </si>
  <si>
    <t>(c)</t>
  </si>
  <si>
    <t>(d)</t>
  </si>
  <si>
    <t>(e)</t>
  </si>
  <si>
    <t>(f)</t>
  </si>
  <si>
    <t>(g)</t>
  </si>
  <si>
    <t>(h)</t>
  </si>
  <si>
    <t xml:space="preserve">Part A Only </t>
  </si>
  <si>
    <t>Part B Only</t>
  </si>
  <si>
    <t>Parts A &amp; B</t>
  </si>
  <si>
    <t>No Coverage</t>
  </si>
  <si>
    <t>Total FEHB Members (F)</t>
  </si>
  <si>
    <t xml:space="preserve">Medicare Coverage </t>
  </si>
  <si>
    <t>Cost Per Member (E / F)</t>
  </si>
  <si>
    <t>Self Loading</t>
  </si>
  <si>
    <t>Self+1 Loading</t>
  </si>
  <si>
    <t>Family Loading</t>
  </si>
  <si>
    <t>Enter any loading on line 4b of Attachment III.</t>
  </si>
  <si>
    <t>Variable Printing Costs</t>
  </si>
  <si>
    <t>Quantity (B)</t>
  </si>
  <si>
    <t>Total Cost (C)</t>
  </si>
  <si>
    <t>Price/Item (D = C / B)</t>
  </si>
  <si>
    <t>Allowable Cost (A * D)</t>
  </si>
  <si>
    <t>1. Brochures Printed</t>
  </si>
  <si>
    <t xml:space="preserve">2. </t>
  </si>
  <si>
    <t xml:space="preserve">3. </t>
  </si>
  <si>
    <t xml:space="preserve">4. </t>
  </si>
  <si>
    <t>OPM Approved Allowable Brochure Quantity (A)</t>
  </si>
  <si>
    <t>Fixed Printing Costs</t>
  </si>
  <si>
    <t>Total Cost</t>
  </si>
  <si>
    <t>TOTAL (F)</t>
  </si>
  <si>
    <t>Total Allowable Costs (E + F)</t>
  </si>
  <si>
    <t>Shipping &amp; Handling</t>
  </si>
  <si>
    <t>Administration (&amp; Profit)</t>
  </si>
  <si>
    <t>Enter the results on line 1 of Attachment III.  If neither of these Forms is appropriate, create/modify a form and place it here. Please keep all formulas.</t>
  </si>
  <si>
    <t>YEAR</t>
  </si>
  <si>
    <t>Line Explanation</t>
  </si>
  <si>
    <t>FEHB</t>
  </si>
  <si>
    <t>SSSG</t>
  </si>
  <si>
    <t xml:space="preserve">The SSSG Comparison form must be filled out by carriers who are state mandated to TCR. </t>
  </si>
  <si>
    <t>Attachment IIIA - Backup Line 1 Form - TCR &amp; CRC</t>
  </si>
  <si>
    <t>Attachment III - RECONCILIATION FORM</t>
  </si>
  <si>
    <t>Attachment IIIA - Backup Line 1 Form - ACR</t>
  </si>
  <si>
    <t>Attachment IIIA - Special Benefits Loading Form</t>
  </si>
  <si>
    <t>Attachment IIIA - Brochure Printing Costs Form</t>
  </si>
  <si>
    <t>Attachment IIIA - Medicare Loading Form</t>
  </si>
  <si>
    <t>Attachment IIIA - SSSG Comparison Form</t>
  </si>
  <si>
    <r>
      <t>Enter this amount on line 12 of Attachment III. OPM will reimburse the amount the carrier actually spent to produce the</t>
    </r>
    <r>
      <rPr>
        <b/>
        <sz val="10"/>
        <color theme="1"/>
        <rFont val="Calibri"/>
        <family val="2"/>
        <scheme val="minor"/>
      </rPr>
      <t xml:space="preserve"> OPM </t>
    </r>
  </si>
  <si>
    <r>
      <rPr>
        <b/>
        <sz val="10"/>
        <color theme="1"/>
        <rFont val="Calibri"/>
        <family val="2"/>
        <scheme val="minor"/>
      </rPr>
      <t>approved quantity</t>
    </r>
    <r>
      <rPr>
        <sz val="10"/>
        <color theme="1"/>
        <rFont val="Calibri"/>
        <family val="2"/>
        <scheme val="minor"/>
      </rPr>
      <t xml:space="preserve"> of brochures.  Submit documentation, such as paid invoices, helpful in evaluating the reasonableness of your </t>
    </r>
  </si>
  <si>
    <t xml:space="preserve">requested amount.  Note that the amount claimed may only be for OPM brochures or rate sheets and corresponding shipping and </t>
  </si>
  <si>
    <t xml:space="preserve">handling (shipping from the printer to the carrier only).  No costs for provider directories, business cards, or other promotional </t>
  </si>
  <si>
    <t xml:space="preserve">materials may be included. </t>
  </si>
  <si>
    <t>CARRIER NAME</t>
  </si>
  <si>
    <t>OPTION (High/Standard/HDHP/CDHP/Basic/Value)</t>
  </si>
  <si>
    <t>2a. Special Benefits Loading [Enter Details]</t>
  </si>
  <si>
    <t>2b. Special Benefits Loading [Enter Details]</t>
  </si>
  <si>
    <t>4a. Standard Loadings / Extension of Coverage [.004x(3)]</t>
  </si>
  <si>
    <t>4b. Standard Loadings / Medicare Loading</t>
  </si>
  <si>
    <t>5b. (i) SSSG Discount</t>
  </si>
  <si>
    <t>5b. (ii) Other Discount</t>
  </si>
  <si>
    <t>TOTAL</t>
  </si>
  <si>
    <t>(A)
Count</t>
  </si>
  <si>
    <t>(B)
Cost of Benefits</t>
  </si>
  <si>
    <t>(C) 
FEHB Premium</t>
  </si>
  <si>
    <t>(D)
Money from CMS</t>
  </si>
  <si>
    <t>Plan Cost
A*(B-C-D)</t>
  </si>
  <si>
    <t>7. Difference ((5c) - (6))
+ = Underpayment to Carrier
- = Overpayment to Carrier</t>
  </si>
  <si>
    <t>Percentage</t>
  </si>
  <si>
    <t>Description</t>
  </si>
  <si>
    <t xml:space="preserve">TOTAL (E) </t>
  </si>
  <si>
    <t>Total Plan Costs (E)</t>
  </si>
  <si>
    <t>Total Count</t>
  </si>
  <si>
    <t>*These rates are subject to audit in accordance with the carrier's contract with OPM.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</si>
</sst>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16" applyNumberFormat="0" applyFill="0" applyBorder="0" applyAlignment="0" applyProtection="0"/>
    <xf numFmtId="0" fontId="10" fillId="0" borderId="0" applyNumberFormat="0" applyFill="0" applyAlignment="0" applyProtection="0"/>
  </cellStyleXfs>
  <cellXfs count="13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right" vertical="center"/>
    </xf>
    <xf numFmtId="1" fontId="0" fillId="0" borderId="4" xfId="0" applyNumberFormat="1" applyBorder="1" applyAlignment="1">
      <alignment vertical="center"/>
    </xf>
    <xf numFmtId="0" fontId="0" fillId="0" borderId="0" xfId="0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0" xfId="0"/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top" wrapText="1"/>
    </xf>
    <xf numFmtId="8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/>
    </xf>
    <xf numFmtId="8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 wrapText="1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9" fillId="2" borderId="15" xfId="3" applyFill="1" applyBorder="1" applyAlignment="1">
      <alignment horizontal="left" vertical="center"/>
    </xf>
    <xf numFmtId="0" fontId="10" fillId="2" borderId="0" xfId="4" applyFill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164" fontId="0" fillId="0" borderId="3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right" vertical="center"/>
    </xf>
    <xf numFmtId="0" fontId="0" fillId="0" borderId="13" xfId="0" applyBorder="1"/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165" fontId="0" fillId="0" borderId="14" xfId="0" applyNumberFormat="1" applyBorder="1" applyAlignment="1">
      <alignment horizontal="right" vertical="center"/>
    </xf>
    <xf numFmtId="0" fontId="0" fillId="0" borderId="15" xfId="0" applyBorder="1"/>
    <xf numFmtId="0" fontId="0" fillId="0" borderId="1" xfId="0" applyBorder="1"/>
    <xf numFmtId="0" fontId="0" fillId="0" borderId="3" xfId="0" applyBorder="1"/>
    <xf numFmtId="0" fontId="0" fillId="0" borderId="12" xfId="0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3" fillId="0" borderId="3" xfId="0" applyFont="1" applyBorder="1" applyAlignment="1">
      <alignment horizontal="right" vertical="top" wrapText="1"/>
    </xf>
    <xf numFmtId="8" fontId="3" fillId="0" borderId="3" xfId="0" applyNumberFormat="1" applyFont="1" applyBorder="1" applyAlignment="1">
      <alignment horizontal="right" vertical="top"/>
    </xf>
    <xf numFmtId="164" fontId="0" fillId="0" borderId="3" xfId="0" applyNumberForma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left" vertical="center"/>
    </xf>
    <xf numFmtId="1" fontId="0" fillId="0" borderId="12" xfId="0" applyNumberFormat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0" borderId="14" xfId="0" applyBorder="1"/>
    <xf numFmtId="0" fontId="0" fillId="0" borderId="11" xfId="0" applyBorder="1"/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0" fontId="0" fillId="0" borderId="12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2" fillId="2" borderId="13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right"/>
    </xf>
    <xf numFmtId="10" fontId="0" fillId="0" borderId="12" xfId="2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left" vertical="center"/>
    </xf>
    <xf numFmtId="1" fontId="0" fillId="0" borderId="12" xfId="0" applyNumberForma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</cellXfs>
  <cellStyles count="5">
    <cellStyle name="Currency" xfId="1" builtinId="4"/>
    <cellStyle name="Heading 1" xfId="3" builtinId="16" customBuiltin="1"/>
    <cellStyle name="Heading 2" xfId="4" builtinId="17" customBuiltin="1"/>
    <cellStyle name="Normal" xfId="0" builtinId="0"/>
    <cellStyle name="Percent" xfId="2" builtinId="5"/>
  </cellStyles>
  <dxfs count="62">
    <dxf>
      <numFmt numFmtId="164" formatCode="&quot;$&quot;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$&quot;#,##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2" defaultTableStyle="TableStyleMedium2" defaultPivotStyle="PivotStyleLight16">
    <tableStyle name="Table Style 1" pivot="0" count="0" xr9:uid="{244C77DA-D870-4A03-A2F6-EB3C02DC629F}"/>
    <tableStyle name="Table Style 2" pivot="0" count="0" xr9:uid="{A3E94880-70EE-4A33-8020-DAC0318C697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A218EF-CEBA-4CF5-AC5C-FB7B97C8C78C}" name="Biweekly_Rates" displayName="Biweekly_Rates" ref="A10:D26" totalsRowShown="0" tableBorderDxfId="61">
  <autoFilter ref="A10:D26" xr:uid="{2DA218EF-CEBA-4CF5-AC5C-FB7B97C8C78C}">
    <filterColumn colId="0" hiddenButton="1"/>
    <filterColumn colId="1" hiddenButton="1"/>
    <filterColumn colId="2" hiddenButton="1"/>
    <filterColumn colId="3" hiddenButton="1"/>
  </autoFilter>
  <tableColumns count="4">
    <tableColumn id="1" xr3:uid="{E22DB5BE-5929-47F2-B791-40952F30203D}" name="Description" dataDxfId="60"/>
    <tableColumn id="2" xr3:uid="{B5824F4B-93D9-44C1-9FCE-7FB783F90225}" name="SELF"/>
    <tableColumn id="3" xr3:uid="{FCE6074F-3D5A-463B-8DD2-EC52C9DF9EBC}" name="SELF+1"/>
    <tableColumn id="4" xr3:uid="{4E990896-29DB-4D33-BF92-1184D2A2803E}" name="FAMILY"/>
  </tableColumns>
  <tableStyleInfo name="Table Style 1"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167452-C2AB-490E-81BC-7F3DED74805B}" name="Reconciliation_Totals" displayName="Reconciliation_Totals" ref="A28:B32" totalsRowShown="0" tableBorderDxfId="59">
  <autoFilter ref="A28:B32" xr:uid="{88167452-C2AB-490E-81BC-7F3DED74805B}">
    <filterColumn colId="0" hiddenButton="1"/>
    <filterColumn colId="1" hiddenButton="1"/>
  </autoFilter>
  <tableColumns count="2">
    <tableColumn id="1" xr3:uid="{9B456B2A-E310-4781-8D42-FE574AE58BBA}" name="Description"/>
    <tableColumn id="2" xr3:uid="{550FDA0A-69FB-4263-966F-EDF299D6370E}" name="TOTAL" dataDxfId="58"/>
  </tableColumns>
  <tableStyleInfo name="Table Style 1"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EFCC1B-1F55-4F6E-8471-F1AB98CB2BF8}" name="Recon_Table2_Row4d" displayName="Recon_Table2_Row4d" ref="F17:G18" totalsRowShown="0" tableBorderDxfId="57">
  <autoFilter ref="F17:G18" xr:uid="{1FEFCC1B-1F55-4F6E-8471-F1AB98CB2BF8}">
    <filterColumn colId="0" hiddenButton="1"/>
    <filterColumn colId="1" hiddenButton="1"/>
  </autoFilter>
  <tableColumns count="2">
    <tableColumn id="1" xr3:uid="{A9924543-1444-46F3-8C49-058BE97DD8A9}" name="Description" dataDxfId="56"/>
    <tableColumn id="2" xr3:uid="{E4C363D8-D7B6-4A91-B0F8-DD645F0480CA}" name="Percentage" dataDxfId="55"/>
  </tableColumns>
  <tableStyleInfo name="Table Style 1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DD07ED-A6EE-4C86-B291-999C4E98FC12}" name="SSSG_Comparison" displayName="SSSG_Comparison" ref="A3:C29" totalsRowShown="0" headerRowDxfId="54" headerRowBorderDxfId="53" tableBorderDxfId="52" totalsRowBorderDxfId="51">
  <autoFilter ref="A3:C29" xr:uid="{F6DD07ED-A6EE-4C86-B291-999C4E98FC12}">
    <filterColumn colId="0" hiddenButton="1"/>
    <filterColumn colId="1" hiddenButton="1"/>
    <filterColumn colId="2" hiddenButton="1"/>
  </autoFilter>
  <tableColumns count="3">
    <tableColumn id="1" xr3:uid="{FF27905E-0AE3-4905-85A4-4C2C2638B469}" name="Line Explanation" dataDxfId="50"/>
    <tableColumn id="2" xr3:uid="{480B778C-B55D-4AC7-AC1E-BA319B839829}" name="FEHB" dataDxfId="49"/>
    <tableColumn id="3" xr3:uid="{285CD79C-6319-4450-BF78-01D1938B0839}" name="SSSG" dataDxfId="48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E90243-770F-4C14-9233-CD2AEE57F751}" name="Special_Benefits_Loading" displayName="Special_Benefits_Loading" ref="A5:F15" totalsRowShown="0" headerRowDxfId="47" headerRowBorderDxfId="46" tableBorderDxfId="45" totalsRowBorderDxfId="44">
  <autoFilter ref="A5:F15" xr:uid="{52E90243-770F-4C14-9233-CD2AEE57F7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262BC8-AF00-4AFD-B66F-9473B1F0ABFB}" name="Benefit" dataDxfId="43"/>
    <tableColumn id="2" xr3:uid="{2F0CE656-ED7F-4C92-BDF3-0D362B5EB2F3}" name="Derivation" dataDxfId="42"/>
    <tableColumn id="3" xr3:uid="{5C5EBA55-6862-4253-8837-30E7B74F92DF}" name="Cost/Member" dataDxfId="41"/>
    <tableColumn id="4" xr3:uid="{DA1422C6-C3CB-428B-A149-CC8E0E4BB3FD}" name="Self Rates" dataDxfId="40"/>
    <tableColumn id="5" xr3:uid="{9E222238-D473-4C4F-A5C6-4D385F0F917A}" name="Self+1 Rates" dataDxfId="39"/>
    <tableColumn id="6" xr3:uid="{6381B00B-AC91-49FB-83A6-1BEB5C256872}" name="Family Rates" dataDxfId="38"/>
  </tableColumns>
  <tableStyleInfo name="Table Style 1" showFirstColumn="1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812FCC6-6548-4FB6-81A0-41FA90F105C4}" name="MedicareLoading" displayName="MedicareLoading" ref="A4:F9" totalsRowCount="1" headerRowDxfId="37" dataDxfId="36" tableBorderDxfId="35">
  <autoFilter ref="A4:F8" xr:uid="{2812FCC6-6548-4FB6-81A0-41FA90F105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89B3B95-0831-436C-B160-634984B289F3}" name="Medicare Coverage " totalsRowLabel="Total Count" dataDxfId="34" totalsRowDxfId="33"/>
    <tableColumn id="2" xr3:uid="{38345CBC-5B2B-40A6-B99B-1E195B45D267}" name="(A)_x000a_Count" totalsRowFunction="sum" dataDxfId="32" totalsRowDxfId="31"/>
    <tableColumn id="3" xr3:uid="{9CB2E692-07B7-41A3-9DD7-3215C6CEF3A3}" name="(B)_x000a_Cost of Benefits" dataDxfId="30" totalsRowDxfId="29"/>
    <tableColumn id="4" xr3:uid="{D9C7227E-5CF9-4EC2-88DD-4CF91C19888C}" name="(C) _x000a_FEHB Premium" dataDxfId="28" totalsRowDxfId="27"/>
    <tableColumn id="5" xr3:uid="{A2AC5AA6-E4D0-4143-A12A-C40C77B27976}" name="(D)_x000a_Money from CMS" totalsRowLabel="Total Plan Costs (E)" dataDxfId="26" totalsRowDxfId="25"/>
    <tableColumn id="6" xr3:uid="{E22E9DB0-A603-43AC-AD2D-62D0A1A1BEBB}" name="Plan Cost_x000a_A*(B-C-D)" totalsRowFunction="custom" dataDxfId="24" totalsRowDxfId="23">
      <totalsRowFormula>ROUND(SUM(F5:F8),2)</totalsRowFormula>
    </tableColumn>
  </tableColumns>
  <tableStyleInfo name="Table Style 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08D19F9-094B-4ACC-B53A-5CBD8B82ADF8}" name="Variable_Printing_Costs" displayName="Variable_Printing_Costs" ref="A9:E14" totalsRowCount="1" headerRowDxfId="22" headerRowBorderDxfId="21" tableBorderDxfId="20" totalsRowBorderDxfId="19">
  <autoFilter ref="A9:E13" xr:uid="{708D19F9-094B-4ACC-B53A-5CBD8B82ADF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7DC1052-62F8-4C35-84CA-BF8D30E3AA3D}" name="Variable Printing Costs" totalsRowLabel="TOTAL (E) " dataDxfId="18" totalsRowDxfId="17"/>
    <tableColumn id="2" xr3:uid="{44DE7FB1-39F4-4580-928D-F4E98A2BE929}" name="Quantity (B)" dataDxfId="16" totalsRowDxfId="15"/>
    <tableColumn id="3" xr3:uid="{FF500F82-4A04-421C-A6A3-B5A6ED2F6AAD}" name="Total Cost (C)" dataDxfId="14" totalsRowDxfId="13"/>
    <tableColumn id="4" xr3:uid="{4CA159F9-8C38-4654-8B51-7EFDE3D55D29}" name="Price/Item (D = C / B)" dataDxfId="12" totalsRowDxfId="11">
      <calculatedColumnFormula>IF(B10="","",C10/B10)</calculatedColumnFormula>
    </tableColumn>
    <tableColumn id="5" xr3:uid="{851534AA-FC9C-4924-98BC-1306A4FD7630}" name="Allowable Cost (A * D)" totalsRowFunction="sum" dataDxfId="10" totalsRowDxfId="9">
      <calculatedColumnFormula>IF(B10="","",ROUND(MIN($B$8,B10)*D10,2))</calculatedColumnFormula>
    </tableColumn>
  </tableColumns>
  <tableStyleInfo name="Table Style 1" showFirstColumn="1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AB2AF39-D987-4246-A449-0AFEC320FB23}" name="Fixed_Printing_Costs" displayName="Fixed_Printing_Costs" ref="A15:B19" totalsRowCount="1" headerRowDxfId="8" dataDxfId="6" headerRowBorderDxfId="7" tableBorderDxfId="5" totalsRowBorderDxfId="4">
  <autoFilter ref="A15:B18" xr:uid="{EAB2AF39-D987-4246-A449-0AFEC320FB23}">
    <filterColumn colId="0" hiddenButton="1"/>
    <filterColumn colId="1" hiddenButton="1"/>
  </autoFilter>
  <tableColumns count="2">
    <tableColumn id="1" xr3:uid="{9CFEE857-01B9-4E0A-8670-6E4CDFDBC40F}" name="Fixed Printing Costs" totalsRowLabel="TOTAL (F)" dataDxfId="3" totalsRowDxfId="2"/>
    <tableColumn id="5" xr3:uid="{E9DF8FA4-22F7-4911-BE6B-F3800AEC7A9C}" name="Total Cost" totalsRowFunction="sum" dataDxfId="1" totalsRowDxfId="0"/>
  </tableColumns>
  <tableStyleInfo showFirstColumn="1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zoomScaleNormal="100" workbookViewId="0">
      <selection activeCell="B4" sqref="B4"/>
    </sheetView>
  </sheetViews>
  <sheetFormatPr defaultRowHeight="14.4" x14ac:dyDescent="0.3"/>
  <cols>
    <col min="1" max="1" width="51.44140625" customWidth="1"/>
    <col min="2" max="4" width="17.77734375" customWidth="1"/>
    <col min="6" max="6" width="50" bestFit="1" customWidth="1"/>
    <col min="7" max="7" width="10.77734375" bestFit="1" customWidth="1"/>
  </cols>
  <sheetData>
    <row r="1" spans="1:4" ht="18" customHeight="1" x14ac:dyDescent="0.3">
      <c r="A1" s="61" t="s">
        <v>90</v>
      </c>
      <c r="B1" s="11"/>
      <c r="C1" s="11"/>
      <c r="D1" s="12"/>
    </row>
    <row r="2" spans="1:4" ht="18" customHeight="1" x14ac:dyDescent="0.3">
      <c r="A2" s="13"/>
      <c r="B2" s="14"/>
      <c r="C2" s="14"/>
      <c r="D2" s="15"/>
    </row>
    <row r="3" spans="1:4" s="29" customFormat="1" ht="18" customHeight="1" x14ac:dyDescent="0.3">
      <c r="A3" s="62" t="str">
        <f>"BIWEEKLY NET-TO-CARRIER RATES ("&amp;year&amp;" CONTRACT YEAR)"</f>
        <v>BIWEEKLY NET-TO-CARRIER RATES (2024 CONTRACT YEAR)</v>
      </c>
      <c r="B3" s="115"/>
      <c r="C3" s="115"/>
      <c r="D3" s="116"/>
    </row>
    <row r="4" spans="1:4" s="29" customFormat="1" ht="18" customHeight="1" x14ac:dyDescent="0.3">
      <c r="A4" s="117" t="s">
        <v>101</v>
      </c>
      <c r="B4" s="118"/>
      <c r="C4" s="76"/>
      <c r="D4" s="113"/>
    </row>
    <row r="5" spans="1:4" s="29" customFormat="1" ht="18" customHeight="1" x14ac:dyDescent="0.3">
      <c r="A5" s="117" t="s">
        <v>13</v>
      </c>
      <c r="B5" s="118"/>
      <c r="C5" s="114"/>
    </row>
    <row r="6" spans="1:4" s="29" customFormat="1" ht="18" customHeight="1" x14ac:dyDescent="0.3">
      <c r="A6" s="117" t="s">
        <v>12</v>
      </c>
      <c r="B6" s="118"/>
      <c r="C6" s="114"/>
    </row>
    <row r="7" spans="1:4" s="29" customFormat="1" ht="18" customHeight="1" x14ac:dyDescent="0.3">
      <c r="A7" s="117" t="s">
        <v>102</v>
      </c>
      <c r="B7" s="118"/>
      <c r="C7" s="114"/>
    </row>
    <row r="8" spans="1:4" s="29" customFormat="1" ht="18" customHeight="1" x14ac:dyDescent="0.3">
      <c r="A8" s="119" t="s">
        <v>84</v>
      </c>
      <c r="B8" s="120">
        <v>2024</v>
      </c>
      <c r="C8" s="114"/>
    </row>
    <row r="9" spans="1:4" s="29" customFormat="1" ht="18" customHeight="1" x14ac:dyDescent="0.3"/>
    <row r="10" spans="1:4" ht="18" customHeight="1" x14ac:dyDescent="0.3">
      <c r="A10" s="69" t="s">
        <v>117</v>
      </c>
      <c r="B10" s="69" t="s">
        <v>11</v>
      </c>
      <c r="C10" s="70" t="s">
        <v>10</v>
      </c>
      <c r="D10" s="23" t="s">
        <v>9</v>
      </c>
    </row>
    <row r="11" spans="1:4" ht="17.25" customHeight="1" x14ac:dyDescent="0.3">
      <c r="A11" s="16" t="str">
        <f>"1. Actual "&amp;year&amp;" FEHB Rate Before Loadings"</f>
        <v>1. Actual 2024 FEHB Rate Before Loadings</v>
      </c>
      <c r="B11" s="5"/>
      <c r="C11" s="4"/>
      <c r="D11" s="67"/>
    </row>
    <row r="12" spans="1:4" ht="16.95" customHeight="1" x14ac:dyDescent="0.3">
      <c r="A12" s="16" t="s">
        <v>103</v>
      </c>
      <c r="B12" s="5"/>
      <c r="C12" s="4"/>
      <c r="D12" s="67"/>
    </row>
    <row r="13" spans="1:4" ht="17.25" customHeight="1" x14ac:dyDescent="0.3">
      <c r="A13" s="16" t="s">
        <v>104</v>
      </c>
      <c r="B13" s="5"/>
      <c r="C13" s="4"/>
      <c r="D13" s="67"/>
    </row>
    <row r="14" spans="1:4" ht="17.25" customHeight="1" x14ac:dyDescent="0.3">
      <c r="A14" s="16" t="s">
        <v>8</v>
      </c>
      <c r="B14" s="5">
        <f>ROUND(SUM(B11:B13),2)</f>
        <v>0</v>
      </c>
      <c r="C14" s="4">
        <f>ROUND(SUM(C11:C13),2)</f>
        <v>0</v>
      </c>
      <c r="D14" s="67">
        <f>ROUND(SUM(D11:D13),2)</f>
        <v>0</v>
      </c>
    </row>
    <row r="15" spans="1:4" ht="17.25" customHeight="1" x14ac:dyDescent="0.3">
      <c r="A15" s="64" t="s">
        <v>105</v>
      </c>
      <c r="B15" s="5"/>
      <c r="C15" s="4"/>
      <c r="D15" s="67"/>
    </row>
    <row r="16" spans="1:4" ht="17.25" customHeight="1" x14ac:dyDescent="0.3">
      <c r="A16" s="64" t="s">
        <v>106</v>
      </c>
      <c r="B16" s="5"/>
      <c r="C16" s="4"/>
      <c r="D16" s="67"/>
    </row>
    <row r="17" spans="1:7" ht="17.25" customHeight="1" x14ac:dyDescent="0.3">
      <c r="A17" s="92" t="s">
        <v>7</v>
      </c>
      <c r="B17" s="5">
        <f>ROUND(SUM(B14:B16),2)</f>
        <v>0</v>
      </c>
      <c r="C17" s="4">
        <f>ROUND(SUM(C14:C16),2)</f>
        <v>0</v>
      </c>
      <c r="D17" s="67">
        <f>ROUND(SUM(D14:D16),2)</f>
        <v>0</v>
      </c>
      <c r="F17" s="109" t="s">
        <v>117</v>
      </c>
      <c r="G17" s="95" t="s">
        <v>116</v>
      </c>
    </row>
    <row r="18" spans="1:7" s="29" customFormat="1" ht="17.25" customHeight="1" x14ac:dyDescent="0.3">
      <c r="A18" s="64" t="s">
        <v>5</v>
      </c>
      <c r="B18" s="4">
        <f>ROUND(G18*B17,2)</f>
        <v>0</v>
      </c>
      <c r="C18" s="4">
        <f>ROUND(G18*C17,2)</f>
        <v>0</v>
      </c>
      <c r="D18" s="4">
        <f>ROUND(G18*D17,2)</f>
        <v>0</v>
      </c>
      <c r="F18" s="66" t="s">
        <v>6</v>
      </c>
      <c r="G18" s="96"/>
    </row>
    <row r="19" spans="1:7" ht="17.25" customHeight="1" x14ac:dyDescent="0.3">
      <c r="A19" s="64" t="str">
        <f>"5a. Total "&amp;year&amp;" FEHB Rates Before Discount*"</f>
        <v>5a. Total 2024 FEHB Rates Before Discount*</v>
      </c>
      <c r="B19" s="4">
        <f>ROUND(B17+B18,2)</f>
        <v>0</v>
      </c>
      <c r="C19" s="4">
        <f>ROUND(C17+C18,2)</f>
        <v>0</v>
      </c>
      <c r="D19" s="4">
        <f>ROUND(D17+D18,2)</f>
        <v>0</v>
      </c>
    </row>
    <row r="20" spans="1:7" s="29" customFormat="1" ht="17.25" customHeight="1" x14ac:dyDescent="0.3">
      <c r="A20" s="64" t="s">
        <v>107</v>
      </c>
      <c r="B20" s="4"/>
      <c r="C20" s="4"/>
      <c r="D20" s="4"/>
    </row>
    <row r="21" spans="1:7" s="29" customFormat="1" x14ac:dyDescent="0.3">
      <c r="A21" s="64" t="s">
        <v>108</v>
      </c>
      <c r="B21" s="4"/>
      <c r="C21" s="4"/>
      <c r="D21" s="4"/>
    </row>
    <row r="22" spans="1:7" ht="17.25" customHeight="1" x14ac:dyDescent="0.3">
      <c r="A22" s="64" t="str">
        <f>"5c. Final "&amp;year&amp;" FEHB Rates [(5a) - (5bi) - (5bii)]"</f>
        <v>5c. Final 2024 FEHB Rates [(5a) - (5bi) - (5bii)]</v>
      </c>
      <c r="B22" s="4">
        <f>ROUND(B19-B20-B21,2)</f>
        <v>0</v>
      </c>
      <c r="C22" s="4">
        <f>ROUND(C19-C20-C21,2)</f>
        <v>0</v>
      </c>
      <c r="D22" s="4">
        <f>ROUND(D19-D20-D21,2)</f>
        <v>0</v>
      </c>
    </row>
    <row r="23" spans="1:7" ht="17.25" customHeight="1" x14ac:dyDescent="0.3">
      <c r="A23" s="64" t="str">
        <f>"6. Contract Rates - "&amp;year&amp;"*"</f>
        <v>6. Contract Rates - 2024*</v>
      </c>
      <c r="B23" s="4"/>
      <c r="C23" s="4"/>
      <c r="D23" s="4"/>
    </row>
    <row r="24" spans="1:7" ht="48" customHeight="1" x14ac:dyDescent="0.3">
      <c r="A24" s="110" t="s">
        <v>115</v>
      </c>
      <c r="B24" s="4">
        <f>ROUND(B22-B23,2)</f>
        <v>0</v>
      </c>
      <c r="C24" s="4">
        <f>ROUND(C22-C23,2)</f>
        <v>0</v>
      </c>
      <c r="D24" s="4">
        <f>ROUND(D22-D23,2)</f>
        <v>0</v>
      </c>
    </row>
    <row r="25" spans="1:7" ht="17.25" customHeight="1" x14ac:dyDescent="0.3">
      <c r="A25" s="64" t="str">
        <f>"8. March 31, "&amp;year&amp;" Enrollment"</f>
        <v>8. March 31, 2024 Enrollment</v>
      </c>
      <c r="B25" s="6"/>
      <c r="C25" s="6"/>
      <c r="D25" s="6"/>
    </row>
    <row r="26" spans="1:7" ht="17.25" customHeight="1" x14ac:dyDescent="0.3">
      <c r="A26" s="66" t="s">
        <v>4</v>
      </c>
      <c r="B26" s="71">
        <f>ROUND(B24*B25*26,0)</f>
        <v>0</v>
      </c>
      <c r="C26" s="71">
        <f>ROUND(C24*C25*26,0)</f>
        <v>0</v>
      </c>
      <c r="D26" s="71">
        <f>ROUND(D24*D25*26,0)</f>
        <v>0</v>
      </c>
    </row>
    <row r="27" spans="1:7" ht="17.25" customHeight="1" x14ac:dyDescent="0.3">
      <c r="A27" s="17"/>
      <c r="B27" s="29"/>
      <c r="C27" s="29"/>
      <c r="D27" s="29"/>
    </row>
    <row r="28" spans="1:7" x14ac:dyDescent="0.3">
      <c r="A28" s="69" t="s">
        <v>117</v>
      </c>
      <c r="B28" s="73" t="s">
        <v>109</v>
      </c>
      <c r="C28" s="29"/>
      <c r="D28" s="29"/>
    </row>
    <row r="29" spans="1:7" ht="17.25" customHeight="1" x14ac:dyDescent="0.3">
      <c r="A29" s="18" t="s">
        <v>3</v>
      </c>
      <c r="B29" s="63">
        <f>ROUND(SUM(B26:D26),2)</f>
        <v>0</v>
      </c>
    </row>
    <row r="30" spans="1:7" ht="17.25" customHeight="1" x14ac:dyDescent="0.3">
      <c r="A30" s="18" t="s">
        <v>2</v>
      </c>
      <c r="B30" s="63"/>
    </row>
    <row r="31" spans="1:7" s="29" customFormat="1" ht="17.25" customHeight="1" x14ac:dyDescent="0.3">
      <c r="A31" s="18" t="s">
        <v>1</v>
      </c>
      <c r="B31" s="63"/>
      <c r="C31"/>
      <c r="D31"/>
    </row>
    <row r="32" spans="1:7" s="29" customFormat="1" ht="17.25" customHeight="1" x14ac:dyDescent="0.3">
      <c r="A32" s="74" t="s">
        <v>0</v>
      </c>
      <c r="B32" s="75">
        <f>ROUND(SUM(B29:B31),0)</f>
        <v>0</v>
      </c>
      <c r="C32"/>
      <c r="D32"/>
    </row>
    <row r="33" spans="1:4" ht="17.25" customHeight="1" x14ac:dyDescent="0.3">
      <c r="A33" s="1"/>
      <c r="B33" s="1"/>
      <c r="C33" s="1"/>
      <c r="D33" s="1"/>
    </row>
    <row r="34" spans="1:4" ht="17.25" customHeight="1" x14ac:dyDescent="0.3">
      <c r="A34" s="111" t="s">
        <v>121</v>
      </c>
      <c r="B34" s="17"/>
      <c r="C34" s="17"/>
      <c r="D34" s="17"/>
    </row>
    <row r="35" spans="1:4" ht="17.25" customHeight="1" x14ac:dyDescent="0.3"/>
    <row r="36" spans="1:4" ht="17.25" customHeight="1" x14ac:dyDescent="0.3"/>
  </sheetData>
  <pageMargins left="0.7" right="0.7" top="0.75" bottom="0.75" header="0.3" footer="0.3"/>
  <pageSetup scale="88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showGridLines="0" zoomScaleNormal="100" workbookViewId="0">
      <selection activeCell="B6" sqref="B6"/>
    </sheetView>
  </sheetViews>
  <sheetFormatPr defaultRowHeight="14.4" x14ac:dyDescent="0.3"/>
  <cols>
    <col min="1" max="1" width="61.21875" bestFit="1" customWidth="1"/>
    <col min="2" max="2" width="18.77734375" customWidth="1"/>
  </cols>
  <sheetData>
    <row r="1" spans="1:2" s="2" customFormat="1" ht="36" customHeight="1" x14ac:dyDescent="0.3">
      <c r="A1" s="62" t="s">
        <v>89</v>
      </c>
      <c r="B1" s="33"/>
    </row>
    <row r="2" spans="1:2" ht="32.549999999999997" customHeight="1" x14ac:dyDescent="0.3">
      <c r="A2" s="121" t="s">
        <v>83</v>
      </c>
      <c r="B2" s="122"/>
    </row>
    <row r="3" spans="1:2" ht="18" customHeight="1" x14ac:dyDescent="0.3">
      <c r="A3" s="112" t="s">
        <v>14</v>
      </c>
      <c r="B3" s="123"/>
    </row>
    <row r="4" spans="1:2" ht="18" customHeight="1" x14ac:dyDescent="0.3">
      <c r="A4" s="112" t="s">
        <v>15</v>
      </c>
      <c r="B4" s="124"/>
    </row>
    <row r="5" spans="1:2" ht="18" customHeight="1" x14ac:dyDescent="0.3">
      <c r="A5" s="112" t="s">
        <v>16</v>
      </c>
      <c r="B5" s="124"/>
    </row>
    <row r="6" spans="1:2" ht="18" customHeight="1" x14ac:dyDescent="0.3">
      <c r="A6" s="112" t="s">
        <v>17</v>
      </c>
      <c r="B6" s="125"/>
    </row>
    <row r="7" spans="1:2" ht="18" customHeight="1" x14ac:dyDescent="0.3">
      <c r="A7" s="112" t="s">
        <v>19</v>
      </c>
      <c r="B7" s="125"/>
    </row>
    <row r="8" spans="1:2" ht="18" customHeight="1" x14ac:dyDescent="0.3">
      <c r="A8" s="112" t="s">
        <v>18</v>
      </c>
      <c r="B8" s="125"/>
    </row>
    <row r="9" spans="1:2" ht="18" customHeight="1" x14ac:dyDescent="0.3">
      <c r="A9" s="112" t="s">
        <v>20</v>
      </c>
      <c r="B9" s="124"/>
    </row>
    <row r="10" spans="1:2" ht="18" customHeight="1" x14ac:dyDescent="0.3">
      <c r="A10" s="112" t="s">
        <v>21</v>
      </c>
      <c r="B10" s="124"/>
    </row>
    <row r="11" spans="1:2" ht="18" customHeight="1" x14ac:dyDescent="0.3">
      <c r="A11" s="112" t="s">
        <v>22</v>
      </c>
      <c r="B11" s="124"/>
    </row>
    <row r="12" spans="1:2" ht="18" customHeight="1" x14ac:dyDescent="0.3">
      <c r="A12" s="112" t="s">
        <v>23</v>
      </c>
      <c r="B12" s="124"/>
    </row>
    <row r="13" spans="1:2" ht="18" customHeight="1" x14ac:dyDescent="0.3">
      <c r="A13" s="112" t="s">
        <v>24</v>
      </c>
      <c r="B13" s="123"/>
    </row>
    <row r="14" spans="1:2" ht="18" customHeight="1" x14ac:dyDescent="0.3">
      <c r="A14" s="112" t="s">
        <v>25</v>
      </c>
      <c r="B14" s="123"/>
    </row>
    <row r="15" spans="1:2" x14ac:dyDescent="0.3">
      <c r="A15" s="26" t="s">
        <v>26</v>
      </c>
      <c r="B15" s="1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showGridLines="0" zoomScaleNormal="100" workbookViewId="0">
      <selection sqref="A1:B22"/>
    </sheetView>
  </sheetViews>
  <sheetFormatPr defaultRowHeight="14.4" x14ac:dyDescent="0.3"/>
  <cols>
    <col min="1" max="1" width="57" customWidth="1"/>
    <col min="2" max="2" width="20.77734375" customWidth="1"/>
  </cols>
  <sheetData>
    <row r="1" spans="1:2" ht="21" x14ac:dyDescent="0.3">
      <c r="A1" s="62" t="s">
        <v>91</v>
      </c>
      <c r="B1" s="47"/>
    </row>
    <row r="2" spans="1:2" ht="25.5" customHeight="1" x14ac:dyDescent="0.3">
      <c r="A2" s="27" t="s">
        <v>83</v>
      </c>
      <c r="B2" s="127"/>
    </row>
    <row r="3" spans="1:2" ht="18" customHeight="1" x14ac:dyDescent="0.3">
      <c r="A3" s="112" t="s">
        <v>27</v>
      </c>
      <c r="B3" s="128"/>
    </row>
    <row r="4" spans="1:2" ht="18" customHeight="1" x14ac:dyDescent="0.3">
      <c r="A4" s="112" t="s">
        <v>28</v>
      </c>
      <c r="B4" s="123"/>
    </row>
    <row r="5" spans="1:2" ht="18" customHeight="1" x14ac:dyDescent="0.3">
      <c r="A5" s="112" t="s">
        <v>29</v>
      </c>
      <c r="B5" s="123"/>
    </row>
    <row r="6" spans="1:2" ht="18" customHeight="1" x14ac:dyDescent="0.3">
      <c r="A6" s="112" t="s">
        <v>30</v>
      </c>
      <c r="B6" s="129"/>
    </row>
    <row r="7" spans="1:2" ht="18" customHeight="1" x14ac:dyDescent="0.3">
      <c r="A7" s="112" t="s">
        <v>31</v>
      </c>
      <c r="B7" s="129"/>
    </row>
    <row r="8" spans="1:2" ht="18" customHeight="1" x14ac:dyDescent="0.3">
      <c r="A8" s="112" t="s">
        <v>32</v>
      </c>
      <c r="B8" s="123"/>
    </row>
    <row r="9" spans="1:2" ht="18" customHeight="1" x14ac:dyDescent="0.3">
      <c r="A9" s="112" t="s">
        <v>82</v>
      </c>
      <c r="B9" s="123"/>
    </row>
    <row r="10" spans="1:2" ht="18" customHeight="1" x14ac:dyDescent="0.3">
      <c r="A10" s="112" t="s">
        <v>33</v>
      </c>
      <c r="B10" s="123"/>
    </row>
    <row r="11" spans="1:2" ht="18" customHeight="1" x14ac:dyDescent="0.3">
      <c r="A11" s="112" t="s">
        <v>34</v>
      </c>
      <c r="B11" s="128"/>
    </row>
    <row r="12" spans="1:2" ht="18" customHeight="1" x14ac:dyDescent="0.3">
      <c r="A12" s="112" t="s">
        <v>35</v>
      </c>
      <c r="B12" s="130"/>
    </row>
    <row r="13" spans="1:2" ht="18" customHeight="1" x14ac:dyDescent="0.3">
      <c r="A13" s="112" t="s">
        <v>17</v>
      </c>
      <c r="B13" s="125"/>
    </row>
    <row r="14" spans="1:2" ht="18" customHeight="1" x14ac:dyDescent="0.3">
      <c r="A14" s="112" t="s">
        <v>19</v>
      </c>
      <c r="B14" s="125"/>
    </row>
    <row r="15" spans="1:2" ht="18" customHeight="1" x14ac:dyDescent="0.3">
      <c r="A15" s="112" t="s">
        <v>18</v>
      </c>
      <c r="B15" s="125"/>
    </row>
    <row r="16" spans="1:2" ht="18" customHeight="1" x14ac:dyDescent="0.3">
      <c r="A16" s="112" t="s">
        <v>20</v>
      </c>
      <c r="B16" s="128"/>
    </row>
    <row r="17" spans="1:2" ht="18" customHeight="1" x14ac:dyDescent="0.3">
      <c r="A17" s="112" t="s">
        <v>21</v>
      </c>
      <c r="B17" s="128"/>
    </row>
    <row r="18" spans="1:2" ht="18" customHeight="1" x14ac:dyDescent="0.3">
      <c r="A18" s="112" t="s">
        <v>22</v>
      </c>
      <c r="B18" s="128"/>
    </row>
    <row r="19" spans="1:2" ht="18" customHeight="1" x14ac:dyDescent="0.3">
      <c r="A19" s="112" t="s">
        <v>23</v>
      </c>
      <c r="B19" s="128"/>
    </row>
    <row r="20" spans="1:2" ht="18" customHeight="1" x14ac:dyDescent="0.3">
      <c r="A20" s="112" t="s">
        <v>24</v>
      </c>
      <c r="B20" s="130"/>
    </row>
    <row r="21" spans="1:2" ht="18" customHeight="1" x14ac:dyDescent="0.3">
      <c r="A21" s="112" t="s">
        <v>25</v>
      </c>
      <c r="B21" s="130"/>
    </row>
    <row r="22" spans="1:2" x14ac:dyDescent="0.3">
      <c r="A22" s="26" t="s">
        <v>26</v>
      </c>
      <c r="B22" s="1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zoomScaleNormal="100" workbookViewId="0"/>
  </sheetViews>
  <sheetFormatPr defaultRowHeight="14.4" x14ac:dyDescent="0.3"/>
  <cols>
    <col min="1" max="1" width="26.77734375" customWidth="1"/>
    <col min="2" max="2" width="24" customWidth="1"/>
    <col min="3" max="3" width="24.21875" customWidth="1"/>
  </cols>
  <sheetData>
    <row r="1" spans="1:3" ht="18" customHeight="1" x14ac:dyDescent="0.3">
      <c r="A1" s="62" t="s">
        <v>95</v>
      </c>
      <c r="B1" s="25"/>
      <c r="C1" s="25"/>
    </row>
    <row r="2" spans="1:3" x14ac:dyDescent="0.3">
      <c r="A2" s="36" t="s">
        <v>88</v>
      </c>
      <c r="B2" s="34"/>
      <c r="C2" s="34"/>
    </row>
    <row r="3" spans="1:3" ht="18" customHeight="1" x14ac:dyDescent="0.3">
      <c r="A3" s="22" t="s">
        <v>85</v>
      </c>
      <c r="B3" s="65" t="s">
        <v>86</v>
      </c>
      <c r="C3" s="21" t="s">
        <v>87</v>
      </c>
    </row>
    <row r="4" spans="1:3" ht="18" customHeight="1" x14ac:dyDescent="0.3">
      <c r="A4" s="77"/>
      <c r="B4" s="28"/>
      <c r="C4" s="78"/>
    </row>
    <row r="5" spans="1:3" ht="18" customHeight="1" x14ac:dyDescent="0.3">
      <c r="A5" s="77"/>
      <c r="B5" s="28"/>
      <c r="C5" s="78"/>
    </row>
    <row r="6" spans="1:3" ht="18" customHeight="1" x14ac:dyDescent="0.3">
      <c r="A6" s="77"/>
      <c r="B6" s="28"/>
      <c r="C6" s="78"/>
    </row>
    <row r="7" spans="1:3" ht="18" customHeight="1" x14ac:dyDescent="0.3">
      <c r="A7" s="77"/>
      <c r="B7" s="28"/>
      <c r="C7" s="78"/>
    </row>
    <row r="8" spans="1:3" ht="18" customHeight="1" x14ac:dyDescent="0.3">
      <c r="A8" s="77"/>
      <c r="B8" s="28"/>
      <c r="C8" s="78"/>
    </row>
    <row r="9" spans="1:3" ht="18" customHeight="1" x14ac:dyDescent="0.3">
      <c r="A9" s="77"/>
      <c r="B9" s="28"/>
      <c r="C9" s="78"/>
    </row>
    <row r="10" spans="1:3" ht="18" customHeight="1" x14ac:dyDescent="0.3">
      <c r="A10" s="77"/>
      <c r="B10" s="28"/>
      <c r="C10" s="78"/>
    </row>
    <row r="11" spans="1:3" ht="18" customHeight="1" x14ac:dyDescent="0.3">
      <c r="A11" s="77"/>
      <c r="B11" s="28"/>
      <c r="C11" s="78"/>
    </row>
    <row r="12" spans="1:3" ht="18" customHeight="1" x14ac:dyDescent="0.3">
      <c r="A12" s="77"/>
      <c r="B12" s="28"/>
      <c r="C12" s="78"/>
    </row>
    <row r="13" spans="1:3" ht="18" customHeight="1" x14ac:dyDescent="0.3">
      <c r="A13" s="77"/>
      <c r="B13" s="28"/>
      <c r="C13" s="78"/>
    </row>
    <row r="14" spans="1:3" ht="18" customHeight="1" x14ac:dyDescent="0.3">
      <c r="A14" s="77"/>
      <c r="B14" s="28"/>
      <c r="C14" s="78"/>
    </row>
    <row r="15" spans="1:3" ht="18" customHeight="1" x14ac:dyDescent="0.3">
      <c r="A15" s="77"/>
      <c r="B15" s="28"/>
      <c r="C15" s="78"/>
    </row>
    <row r="16" spans="1:3" ht="18" customHeight="1" x14ac:dyDescent="0.3">
      <c r="A16" s="77"/>
      <c r="B16" s="28"/>
      <c r="C16" s="78"/>
    </row>
    <row r="17" spans="1:3" ht="18" customHeight="1" x14ac:dyDescent="0.3">
      <c r="A17" s="77"/>
      <c r="B17" s="28"/>
      <c r="C17" s="78"/>
    </row>
    <row r="18" spans="1:3" ht="18" customHeight="1" x14ac:dyDescent="0.3">
      <c r="A18" s="77"/>
      <c r="B18" s="28"/>
      <c r="C18" s="78"/>
    </row>
    <row r="19" spans="1:3" ht="18" customHeight="1" x14ac:dyDescent="0.3">
      <c r="A19" s="77"/>
      <c r="B19" s="28"/>
      <c r="C19" s="78"/>
    </row>
    <row r="20" spans="1:3" ht="18" customHeight="1" x14ac:dyDescent="0.3">
      <c r="A20" s="77"/>
      <c r="B20" s="28"/>
      <c r="C20" s="78"/>
    </row>
    <row r="21" spans="1:3" ht="18" customHeight="1" x14ac:dyDescent="0.3">
      <c r="A21" s="77"/>
      <c r="B21" s="28"/>
      <c r="C21" s="78"/>
    </row>
    <row r="22" spans="1:3" ht="18" customHeight="1" x14ac:dyDescent="0.3">
      <c r="A22" s="77"/>
      <c r="B22" s="28"/>
      <c r="C22" s="78"/>
    </row>
    <row r="23" spans="1:3" ht="18" customHeight="1" x14ac:dyDescent="0.3">
      <c r="A23" s="77"/>
      <c r="B23" s="28"/>
      <c r="C23" s="78"/>
    </row>
    <row r="24" spans="1:3" ht="18" customHeight="1" x14ac:dyDescent="0.3">
      <c r="A24" s="77"/>
      <c r="B24" s="28"/>
      <c r="C24" s="78"/>
    </row>
    <row r="25" spans="1:3" ht="18" customHeight="1" x14ac:dyDescent="0.3">
      <c r="A25" s="77"/>
      <c r="B25" s="28"/>
      <c r="C25" s="78"/>
    </row>
    <row r="26" spans="1:3" ht="18" customHeight="1" x14ac:dyDescent="0.3">
      <c r="A26" s="77"/>
      <c r="B26" s="28"/>
      <c r="C26" s="78"/>
    </row>
    <row r="27" spans="1:3" ht="18" customHeight="1" x14ac:dyDescent="0.3">
      <c r="A27" s="77"/>
      <c r="B27" s="28"/>
      <c r="C27" s="78"/>
    </row>
    <row r="28" spans="1:3" ht="18" customHeight="1" x14ac:dyDescent="0.3">
      <c r="A28" s="77"/>
      <c r="B28" s="28"/>
      <c r="C28" s="78"/>
    </row>
    <row r="29" spans="1:3" ht="18" customHeight="1" x14ac:dyDescent="0.3">
      <c r="A29" s="72"/>
      <c r="B29" s="79"/>
      <c r="C29" s="7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showGridLines="0" zoomScaleNormal="100" workbookViewId="0">
      <selection activeCell="B5" sqref="B5"/>
    </sheetView>
  </sheetViews>
  <sheetFormatPr defaultRowHeight="14.4" x14ac:dyDescent="0.3"/>
  <cols>
    <col min="1" max="1" width="23.44140625" customWidth="1"/>
    <col min="2" max="2" width="20.21875" customWidth="1"/>
    <col min="3" max="3" width="14.77734375" customWidth="1"/>
    <col min="4" max="4" width="13.33203125" customWidth="1"/>
    <col min="5" max="5" width="14.21875" customWidth="1"/>
    <col min="6" max="6" width="17.77734375" customWidth="1"/>
  </cols>
  <sheetData>
    <row r="1" spans="1:6" s="10" customFormat="1" ht="13.5" customHeight="1" x14ac:dyDescent="0.3">
      <c r="A1" s="62" t="s">
        <v>92</v>
      </c>
      <c r="B1" s="32"/>
      <c r="C1" s="32"/>
      <c r="D1" s="32"/>
      <c r="E1" s="32"/>
      <c r="F1" s="32"/>
    </row>
    <row r="2" spans="1:6" s="10" customFormat="1" ht="12" customHeight="1" x14ac:dyDescent="0.3">
      <c r="A2" s="39" t="str">
        <f>"List your Special Benefit Loadings below and provide backup calculations for all loadings.  Enter either the actual rates filed with "</f>
        <v xml:space="preserve">List your Special Benefit Loadings below and provide backup calculations for all loadings.  Enter either the actual rates filed with </v>
      </c>
      <c r="B2" s="37"/>
      <c r="C2" s="37"/>
      <c r="D2" s="37"/>
      <c r="E2" s="37"/>
      <c r="F2" s="37"/>
    </row>
    <row r="3" spans="1:6" ht="12" customHeight="1" x14ac:dyDescent="0.3">
      <c r="A3" s="40" t="str">
        <f>"the State Insurance Department or recalculate the loading based on the actual "&amp;year&amp;" capitation rate.  If you do not file with the "</f>
        <v xml:space="preserve">the State Insurance Department or recalculate the loading based on the actual 2024 capitation rate.  If you do not file with the </v>
      </c>
      <c r="B3" s="38"/>
      <c r="C3" s="38"/>
      <c r="D3" s="38"/>
      <c r="E3" s="38"/>
      <c r="F3" s="38"/>
    </row>
    <row r="4" spans="1:6" ht="18" customHeight="1" x14ac:dyDescent="0.3">
      <c r="A4" s="132" t="str">
        <f>"State, submit other appropriate documentation for this benefit."</f>
        <v>State, submit other appropriate documentation for this benefit.</v>
      </c>
      <c r="B4" s="133"/>
      <c r="C4" s="133"/>
      <c r="D4" s="133"/>
      <c r="E4" s="133"/>
      <c r="F4" s="133"/>
    </row>
    <row r="5" spans="1:6" ht="76.5" customHeight="1" x14ac:dyDescent="0.3">
      <c r="A5" s="85" t="s">
        <v>36</v>
      </c>
      <c r="B5" s="86" t="s">
        <v>37</v>
      </c>
      <c r="C5" s="86" t="s">
        <v>38</v>
      </c>
      <c r="D5" s="86" t="s">
        <v>39</v>
      </c>
      <c r="E5" s="86" t="s">
        <v>25</v>
      </c>
      <c r="F5" s="87" t="s">
        <v>26</v>
      </c>
    </row>
    <row r="6" spans="1:6" ht="69.75" customHeight="1" x14ac:dyDescent="0.3">
      <c r="A6" s="80" t="s">
        <v>40</v>
      </c>
      <c r="B6" s="41" t="s">
        <v>41</v>
      </c>
      <c r="C6" s="45" t="s">
        <v>42</v>
      </c>
      <c r="D6" s="42">
        <v>25.44</v>
      </c>
      <c r="E6" s="41" t="s">
        <v>43</v>
      </c>
      <c r="F6" s="82" t="s">
        <v>44</v>
      </c>
    </row>
    <row r="7" spans="1:6" ht="30" customHeight="1" x14ac:dyDescent="0.3">
      <c r="A7" s="80" t="s">
        <v>45</v>
      </c>
      <c r="B7" s="41" t="s">
        <v>46</v>
      </c>
      <c r="C7" s="43" t="s">
        <v>47</v>
      </c>
      <c r="D7" s="44">
        <v>2.4300000000000002</v>
      </c>
      <c r="E7" s="44">
        <v>4.62</v>
      </c>
      <c r="F7" s="83">
        <v>5.59</v>
      </c>
    </row>
    <row r="8" spans="1:6" ht="30" customHeight="1" x14ac:dyDescent="0.3">
      <c r="A8" s="81" t="s">
        <v>48</v>
      </c>
      <c r="B8" s="31"/>
      <c r="C8" s="31"/>
      <c r="D8" s="30"/>
      <c r="E8" s="30"/>
      <c r="F8" s="84"/>
    </row>
    <row r="9" spans="1:6" ht="30" customHeight="1" x14ac:dyDescent="0.3">
      <c r="A9" s="81" t="s">
        <v>49</v>
      </c>
      <c r="B9" s="31"/>
      <c r="C9" s="31"/>
      <c r="D9" s="30"/>
      <c r="E9" s="30"/>
      <c r="F9" s="84"/>
    </row>
    <row r="10" spans="1:6" ht="30" customHeight="1" x14ac:dyDescent="0.3">
      <c r="A10" s="81" t="s">
        <v>50</v>
      </c>
      <c r="B10" s="31"/>
      <c r="C10" s="31"/>
      <c r="D10" s="30"/>
      <c r="E10" s="30"/>
      <c r="F10" s="84"/>
    </row>
    <row r="11" spans="1:6" ht="30" customHeight="1" x14ac:dyDescent="0.3">
      <c r="A11" s="81" t="s">
        <v>51</v>
      </c>
      <c r="B11" s="31"/>
      <c r="C11" s="31"/>
      <c r="D11" s="30"/>
      <c r="E11" s="30"/>
      <c r="F11" s="84"/>
    </row>
    <row r="12" spans="1:6" ht="30" customHeight="1" x14ac:dyDescent="0.3">
      <c r="A12" s="81" t="s">
        <v>52</v>
      </c>
      <c r="B12" s="31"/>
      <c r="C12" s="31"/>
      <c r="D12" s="30"/>
      <c r="E12" s="30"/>
      <c r="F12" s="84"/>
    </row>
    <row r="13" spans="1:6" ht="30" customHeight="1" x14ac:dyDescent="0.3">
      <c r="A13" s="81" t="s">
        <v>53</v>
      </c>
      <c r="B13" s="31"/>
      <c r="C13" s="31"/>
      <c r="D13" s="30"/>
      <c r="E13" s="30"/>
      <c r="F13" s="84"/>
    </row>
    <row r="14" spans="1:6" ht="30" customHeight="1" x14ac:dyDescent="0.3">
      <c r="A14" s="81" t="s">
        <v>54</v>
      </c>
      <c r="B14" s="31"/>
      <c r="C14" s="31"/>
      <c r="D14" s="30"/>
      <c r="E14" s="30"/>
      <c r="F14" s="84"/>
    </row>
    <row r="15" spans="1:6" x14ac:dyDescent="0.3">
      <c r="A15" s="88" t="s">
        <v>55</v>
      </c>
      <c r="B15" s="89"/>
      <c r="C15" s="89"/>
      <c r="D15" s="90"/>
      <c r="E15" s="90"/>
      <c r="F15" s="91"/>
    </row>
  </sheetData>
  <pageMargins left="0.7" right="0.7" top="0.75" bottom="0.75" header="0.3" footer="0.3"/>
  <pageSetup scale="77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showGridLines="0" tabSelected="1" zoomScaleNormal="100" workbookViewId="0">
      <selection activeCell="C17" sqref="C17"/>
    </sheetView>
  </sheetViews>
  <sheetFormatPr defaultRowHeight="14.4" x14ac:dyDescent="0.3"/>
  <cols>
    <col min="1" max="1" width="22.21875" customWidth="1"/>
    <col min="2" max="4" width="14.21875" customWidth="1"/>
    <col min="5" max="5" width="17.21875" bestFit="1" customWidth="1"/>
    <col min="6" max="6" width="17.21875" customWidth="1"/>
    <col min="8" max="8" width="10.77734375" customWidth="1"/>
  </cols>
  <sheetData>
    <row r="1" spans="1:6" s="10" customFormat="1" ht="15" customHeight="1" x14ac:dyDescent="0.3">
      <c r="A1" s="62" t="s">
        <v>94</v>
      </c>
      <c r="B1" s="46"/>
      <c r="C1" s="46"/>
      <c r="D1" s="46"/>
      <c r="E1" s="46"/>
      <c r="F1" s="47"/>
    </row>
    <row r="2" spans="1:6" ht="18" customHeight="1" x14ac:dyDescent="0.3">
      <c r="A2" s="48"/>
      <c r="B2" s="49"/>
      <c r="C2" s="49"/>
      <c r="D2" s="49"/>
      <c r="E2" s="49"/>
      <c r="F2" s="50"/>
    </row>
    <row r="3" spans="1:6" ht="18" customHeight="1" x14ac:dyDescent="0.3">
      <c r="A3" s="36" t="s">
        <v>66</v>
      </c>
      <c r="B3" s="51"/>
      <c r="C3" s="51"/>
      <c r="D3" s="51"/>
      <c r="E3" s="51"/>
      <c r="F3" s="52"/>
    </row>
    <row r="4" spans="1:6" ht="28.8" x14ac:dyDescent="0.3">
      <c r="A4" s="93" t="s">
        <v>61</v>
      </c>
      <c r="B4" s="106" t="s">
        <v>110</v>
      </c>
      <c r="C4" s="106" t="s">
        <v>111</v>
      </c>
      <c r="D4" s="106" t="s">
        <v>112</v>
      </c>
      <c r="E4" s="106" t="s">
        <v>113</v>
      </c>
      <c r="F4" s="107" t="s">
        <v>114</v>
      </c>
    </row>
    <row r="5" spans="1:6" ht="18" customHeight="1" x14ac:dyDescent="0.3">
      <c r="A5" s="103" t="s">
        <v>56</v>
      </c>
      <c r="B5" s="8"/>
      <c r="C5" s="4"/>
      <c r="D5" s="4"/>
      <c r="E5" s="4"/>
      <c r="F5" s="67">
        <f>ROUND(B5*(C5-D5-E5),2)</f>
        <v>0</v>
      </c>
    </row>
    <row r="6" spans="1:6" ht="18" customHeight="1" x14ac:dyDescent="0.3">
      <c r="A6" s="103" t="s">
        <v>57</v>
      </c>
      <c r="B6" s="8"/>
      <c r="C6" s="4"/>
      <c r="D6" s="4"/>
      <c r="E6" s="4"/>
      <c r="F6" s="67">
        <f>ROUND(B6*(C6-D6-E6),2)</f>
        <v>0</v>
      </c>
    </row>
    <row r="7" spans="1:6" ht="18" customHeight="1" x14ac:dyDescent="0.3">
      <c r="A7" s="103" t="s">
        <v>58</v>
      </c>
      <c r="B7" s="8"/>
      <c r="C7" s="4"/>
      <c r="D7" s="4"/>
      <c r="E7" s="4"/>
      <c r="F7" s="67">
        <f>ROUND(B7*(C7-D7-E7),2)</f>
        <v>0</v>
      </c>
    </row>
    <row r="8" spans="1:6" ht="18" customHeight="1" x14ac:dyDescent="0.3">
      <c r="A8" s="103" t="s">
        <v>59</v>
      </c>
      <c r="B8" s="8"/>
      <c r="C8" s="4"/>
      <c r="D8" s="4"/>
      <c r="E8" s="4"/>
      <c r="F8" s="67">
        <f>ROUND(B8*(C8-D8-E8),2)</f>
        <v>0</v>
      </c>
    </row>
    <row r="9" spans="1:6" ht="18" customHeight="1" x14ac:dyDescent="0.3">
      <c r="A9" s="93" t="s">
        <v>120</v>
      </c>
      <c r="B9" s="108">
        <f>SUBTOTAL(109,MedicareLoading[(A)
Count])</f>
        <v>0</v>
      </c>
      <c r="C9" s="106"/>
      <c r="D9" s="106"/>
      <c r="E9" s="93" t="s">
        <v>119</v>
      </c>
      <c r="F9" s="20">
        <f>ROUND(SUM(F5:F8),2)</f>
        <v>0</v>
      </c>
    </row>
    <row r="10" spans="1:6" s="29" customFormat="1" ht="18" customHeight="1" x14ac:dyDescent="0.3">
      <c r="F10" s="94"/>
    </row>
    <row r="11" spans="1:6" ht="18" customHeight="1" x14ac:dyDescent="0.3">
      <c r="A11" s="134" t="s">
        <v>60</v>
      </c>
      <c r="B11" s="135"/>
    </row>
    <row r="12" spans="1:6" ht="18" customHeight="1" x14ac:dyDescent="0.3">
      <c r="A12" s="136" t="s">
        <v>62</v>
      </c>
      <c r="B12" s="19" t="e">
        <f>ROUND(MedicareLoading[[#Totals],[Plan Cost
A*(B-C-D)]]/B11,2)</f>
        <v>#DIV/0!</v>
      </c>
    </row>
    <row r="13" spans="1:6" ht="18" customHeight="1" x14ac:dyDescent="0.3">
      <c r="A13" s="136" t="s">
        <v>63</v>
      </c>
      <c r="B13" s="19"/>
    </row>
    <row r="14" spans="1:6" x14ac:dyDescent="0.3">
      <c r="A14" s="136" t="s">
        <v>64</v>
      </c>
      <c r="B14" s="19"/>
    </row>
    <row r="15" spans="1:6" x14ac:dyDescent="0.3">
      <c r="A15" s="137" t="s">
        <v>65</v>
      </c>
      <c r="B15" s="4"/>
    </row>
  </sheetData>
  <pageMargins left="0.7" right="0.7" top="0.75" bottom="0.75" header="0.3" footer="0.3"/>
  <pageSetup scale="85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"/>
  <sheetViews>
    <sheetView showGridLines="0" zoomScaleNormal="100" workbookViewId="0">
      <selection activeCell="A4" sqref="A4"/>
    </sheetView>
  </sheetViews>
  <sheetFormatPr defaultRowHeight="14.4" x14ac:dyDescent="0.3"/>
  <cols>
    <col min="1" max="1" width="42.77734375" customWidth="1"/>
    <col min="2" max="3" width="19.77734375" customWidth="1"/>
    <col min="4" max="4" width="20.44140625" customWidth="1"/>
    <col min="5" max="5" width="22.21875" style="3" customWidth="1"/>
  </cols>
  <sheetData>
    <row r="1" spans="1:5" s="10" customFormat="1" ht="15" customHeight="1" x14ac:dyDescent="0.3">
      <c r="A1" s="62" t="s">
        <v>93</v>
      </c>
      <c r="B1" s="32"/>
      <c r="C1" s="32"/>
      <c r="D1" s="32"/>
      <c r="E1" s="33"/>
    </row>
    <row r="2" spans="1:5" s="29" customFormat="1" ht="12" customHeight="1" x14ac:dyDescent="0.3">
      <c r="A2" s="54" t="s">
        <v>96</v>
      </c>
      <c r="B2" s="32"/>
      <c r="C2" s="32"/>
      <c r="D2" s="32"/>
      <c r="E2" s="33"/>
    </row>
    <row r="3" spans="1:5" s="29" customFormat="1" ht="12" customHeight="1" x14ac:dyDescent="0.3">
      <c r="A3" s="55" t="s">
        <v>97</v>
      </c>
      <c r="B3" s="56"/>
      <c r="C3" s="56"/>
      <c r="D3" s="56"/>
      <c r="E3" s="57"/>
    </row>
    <row r="4" spans="1:5" ht="12" customHeight="1" x14ac:dyDescent="0.3">
      <c r="A4" s="55" t="s">
        <v>98</v>
      </c>
      <c r="B4" s="55"/>
      <c r="C4" s="55"/>
      <c r="D4" s="55"/>
      <c r="E4" s="58"/>
    </row>
    <row r="5" spans="1:5" s="29" customFormat="1" ht="12" customHeight="1" x14ac:dyDescent="0.3">
      <c r="A5" s="55" t="s">
        <v>99</v>
      </c>
      <c r="B5" s="55"/>
      <c r="C5" s="55"/>
      <c r="D5" s="55"/>
      <c r="E5" s="58"/>
    </row>
    <row r="6" spans="1:5" s="29" customFormat="1" ht="12" customHeight="1" x14ac:dyDescent="0.3">
      <c r="A6" s="59" t="s">
        <v>100</v>
      </c>
      <c r="B6" s="59"/>
      <c r="C6" s="59"/>
      <c r="D6" s="59"/>
      <c r="E6" s="60"/>
    </row>
    <row r="7" spans="1:5" s="29" customFormat="1" ht="12" customHeight="1" x14ac:dyDescent="0.3"/>
    <row r="8" spans="1:5" ht="18" customHeight="1" x14ac:dyDescent="0.3">
      <c r="A8" s="24" t="s">
        <v>76</v>
      </c>
      <c r="B8" s="7"/>
      <c r="C8" s="29"/>
      <c r="D8" s="29"/>
      <c r="E8" s="29"/>
    </row>
    <row r="9" spans="1:5" x14ac:dyDescent="0.3">
      <c r="A9" s="97" t="s">
        <v>67</v>
      </c>
      <c r="B9" s="99" t="s">
        <v>68</v>
      </c>
      <c r="C9" s="99" t="s">
        <v>69</v>
      </c>
      <c r="D9" s="99" t="s">
        <v>70</v>
      </c>
      <c r="E9" s="100" t="s">
        <v>71</v>
      </c>
    </row>
    <row r="10" spans="1:5" ht="18" customHeight="1" x14ac:dyDescent="0.3">
      <c r="A10" s="98" t="s">
        <v>72</v>
      </c>
      <c r="B10" s="9"/>
      <c r="C10" s="4"/>
      <c r="D10" s="4" t="str">
        <f>IF(B10="","",C10/B10)</f>
        <v/>
      </c>
      <c r="E10" s="67" t="str">
        <f>IF(B10="","",ROUND(MIN($B$8,B10)*D10,2))</f>
        <v/>
      </c>
    </row>
    <row r="11" spans="1:5" ht="18" customHeight="1" x14ac:dyDescent="0.3">
      <c r="A11" s="98" t="s">
        <v>73</v>
      </c>
      <c r="B11" s="9"/>
      <c r="C11" s="4"/>
      <c r="D11" s="4" t="str">
        <f t="shared" ref="D11:D13" si="0">IF(B11="","",C11/B11)</f>
        <v/>
      </c>
      <c r="E11" s="67" t="str">
        <f>IF(B11="","",ROUND(MIN($B$8,B11)*D11,2))</f>
        <v/>
      </c>
    </row>
    <row r="12" spans="1:5" ht="18" customHeight="1" x14ac:dyDescent="0.3">
      <c r="A12" s="98" t="s">
        <v>74</v>
      </c>
      <c r="B12" s="9"/>
      <c r="C12" s="4"/>
      <c r="D12" s="4" t="str">
        <f t="shared" si="0"/>
        <v/>
      </c>
      <c r="E12" s="67" t="str">
        <f>IF(B12="","",ROUND(MIN($B$8,B12)*D12,2))</f>
        <v/>
      </c>
    </row>
    <row r="13" spans="1:5" ht="18" customHeight="1" x14ac:dyDescent="0.3">
      <c r="A13" s="101" t="s">
        <v>75</v>
      </c>
      <c r="B13" s="102"/>
      <c r="C13" s="19"/>
      <c r="D13" s="19" t="str">
        <f t="shared" si="0"/>
        <v/>
      </c>
      <c r="E13" s="68" t="str">
        <f>IF(B13="","",ROUND(MIN($B$8,B13)*D13,2))</f>
        <v/>
      </c>
    </row>
    <row r="14" spans="1:5" s="29" customFormat="1" ht="18" customHeight="1" x14ac:dyDescent="0.3">
      <c r="A14" s="53" t="s">
        <v>118</v>
      </c>
      <c r="B14" s="53"/>
      <c r="C14" s="53"/>
      <c r="D14" s="53"/>
      <c r="E14" s="68">
        <f>SUBTOTAL(109,Variable_Printing_Costs[Allowable Cost (A * D)])</f>
        <v>0</v>
      </c>
    </row>
    <row r="15" spans="1:5" ht="18" customHeight="1" x14ac:dyDescent="0.3">
      <c r="A15" s="104" t="s">
        <v>77</v>
      </c>
      <c r="B15" s="95" t="s">
        <v>78</v>
      </c>
      <c r="E15"/>
    </row>
    <row r="16" spans="1:5" ht="18" customHeight="1" x14ac:dyDescent="0.3">
      <c r="A16" s="35"/>
      <c r="B16" s="67"/>
      <c r="E16"/>
    </row>
    <row r="17" spans="1:5" ht="18" customHeight="1" x14ac:dyDescent="0.3">
      <c r="A17" s="35"/>
      <c r="B17" s="67"/>
      <c r="E17"/>
    </row>
    <row r="18" spans="1:5" s="29" customFormat="1" ht="18" customHeight="1" x14ac:dyDescent="0.3">
      <c r="A18" s="105" t="s">
        <v>81</v>
      </c>
      <c r="B18" s="68"/>
      <c r="C18"/>
      <c r="D18"/>
      <c r="E18"/>
    </row>
    <row r="19" spans="1:5" ht="18" customHeight="1" x14ac:dyDescent="0.3">
      <c r="A19" s="24" t="s">
        <v>79</v>
      </c>
      <c r="B19" s="68">
        <f>SUBTOTAL(109,Fixed_Printing_Costs[Total Cost])</f>
        <v>0</v>
      </c>
      <c r="C19" s="29"/>
      <c r="D19" s="29"/>
      <c r="E19" s="29"/>
    </row>
    <row r="20" spans="1:5" x14ac:dyDescent="0.3">
      <c r="A20" s="24" t="s">
        <v>80</v>
      </c>
      <c r="B20" s="4">
        <f>ROUND(E14+B19,2)</f>
        <v>0</v>
      </c>
      <c r="C20" s="29"/>
    </row>
    <row r="21" spans="1:5" x14ac:dyDescent="0.3">
      <c r="A21" s="29"/>
      <c r="B21" s="29"/>
    </row>
  </sheetData>
  <pageMargins left="0.7" right="0.7" top="0.75" bottom="0.75" header="0.3" footer="0.3"/>
  <pageSetup scale="87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iled_x003f_ xmlns="4aa46d4e-ede3-4fce-b155-5009f40ef555">false</compiled_x003f_>
    <lcf76f155ced4ddcb4097134ff3c332f xmlns="4aa46d4e-ede3-4fce-b155-5009f40ef555">
      <Terms xmlns="http://schemas.microsoft.com/office/infopath/2007/PartnerControls"/>
    </lcf76f155ced4ddcb4097134ff3c332f>
    <TaxCatchAll xmlns="66810af5-81b7-4a54-9be9-ba2a8ed138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6" ma:contentTypeDescription="Create a new document." ma:contentTypeScope="" ma:versionID="b8884c1d7d665b50e3f6f731248058f2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e16cf9ac3f929c13e34cd88825cdad49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55EEF3-6B47-46B3-BD17-6848C9A96B33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a46d4e-ede3-4fce-b155-5009f40ef555"/>
    <ds:schemaRef ds:uri="http://purl.org/dc/dcmitype/"/>
    <ds:schemaRef ds:uri="http://purl.org/dc/elements/1.1/"/>
    <ds:schemaRef ds:uri="3d2b8b79-70f1-48fa-a77d-4609fbf639b4"/>
    <ds:schemaRef ds:uri="http://schemas.microsoft.com/office/2006/documentManagement/types"/>
    <ds:schemaRef ds:uri="66810af5-81b7-4a54-9be9-ba2a8ed138a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7F6186-6EA0-4979-B0D6-F7ED56125A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452C10-C88B-4937-9DBD-5ACF66A96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Attachment III</vt:lpstr>
      <vt:lpstr>Backup Line 1 Form - TCR &amp; CRC</vt:lpstr>
      <vt:lpstr>Backup Line 1 Form - ACR</vt:lpstr>
      <vt:lpstr>SSSG Comparison</vt:lpstr>
      <vt:lpstr>Special Benefits Form</vt:lpstr>
      <vt:lpstr>Medicare Loading Form</vt:lpstr>
      <vt:lpstr>Brochure Printing Cost Form</vt:lpstr>
      <vt:lpstr>year</vt:lpstr>
    </vt:vector>
  </TitlesOfParts>
  <Company>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Reconciliation Tables Attachments III and IIIA</dc:title>
  <dc:creator>U.S Office of Personnel Management</dc:creator>
  <cp:keywords>FEHB, 2024, Rates</cp:keywords>
  <cp:lastModifiedBy>Miller, Janet L.</cp:lastModifiedBy>
  <dcterms:created xsi:type="dcterms:W3CDTF">2016-12-22T14:07:32Z</dcterms:created>
  <dcterms:modified xsi:type="dcterms:W3CDTF">2024-06-26T20:22:55Z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0x01010010B9089B90E61545952A34893FDB3761</vt:lpwstr>
  </property>
  <property fmtid="{D5CDD505-2E9C-101B-9397-08002B2CF9AE}" pid="3" name="MediaServiceImageTags">
    <vt:lpwstr/>
  </property>
</Properties>
</file>